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'1.1.'!$D$26:$D$1145</definedName>
    <definedName name="Nomenclatura" localSheetId="1">'1.2. '!$D$5:$D$1134</definedName>
    <definedName name="Print_Area" localSheetId="0">'1.1.'!$A$1:$X$35</definedName>
    <definedName name="Print_Area" localSheetId="1">'1.2. '!$B$1:$O$24</definedName>
    <definedName name="Print_Area" localSheetId="2">'1.3.'!$A$1:$Z$41</definedName>
    <definedName name="Print_Area" localSheetId="3">'1.4.'!$A$1:$B$30</definedName>
    <definedName name="КоличествоИмя">'1.1.'!$L$26:$L$65553</definedName>
    <definedName name="НомерСертификатаИмя">'1.1.'!$J$26:$J$65553</definedName>
    <definedName name="Период" localSheetId="1">'1.2. '!$L$5:$L$20</definedName>
    <definedName name="Период" localSheetId="4">'[1]Коммерческое предложение'!$Q$54:$Q$55</definedName>
    <definedName name="Период">'1.1.'!$Z$30:$Z$31</definedName>
  </definedNames>
  <calcPr calcId="145621" refMode="R1C1"/>
</workbook>
</file>

<file path=xl/calcChain.xml><?xml version="1.0" encoding="utf-8"?>
<calcChain xmlns="http://schemas.openxmlformats.org/spreadsheetml/2006/main">
  <c r="AG25" i="1" l="1"/>
  <c r="AF25" i="1"/>
  <c r="AE25" i="1"/>
  <c r="AD25" i="1"/>
  <c r="AC25" i="1"/>
  <c r="AB25" i="1"/>
  <c r="Y25" i="1"/>
  <c r="V25" i="1"/>
  <c r="W25" i="1" s="1"/>
  <c r="AG24" i="1"/>
  <c r="AF24" i="1"/>
  <c r="AE24" i="1"/>
  <c r="AD24" i="1"/>
  <c r="AC24" i="1"/>
  <c r="Y24" i="1"/>
  <c r="V24" i="1"/>
  <c r="W24" i="1" s="1"/>
  <c r="AG23" i="1"/>
  <c r="AF23" i="1"/>
  <c r="AE23" i="1"/>
  <c r="AD23" i="1"/>
  <c r="AC23" i="1"/>
  <c r="Y23" i="1"/>
  <c r="V23" i="1"/>
  <c r="AB23" i="1" s="1"/>
  <c r="AG22" i="1"/>
  <c r="AF22" i="1"/>
  <c r="AE22" i="1"/>
  <c r="AD22" i="1"/>
  <c r="AC22" i="1"/>
  <c r="Y22" i="1"/>
  <c r="V22" i="1"/>
  <c r="W22" i="1" s="1"/>
  <c r="X22" i="1" s="1"/>
  <c r="Z22" i="1" s="1"/>
  <c r="AH22" i="1" s="1"/>
  <c r="AG21" i="1"/>
  <c r="AF21" i="1"/>
  <c r="AE21" i="1"/>
  <c r="AD21" i="1"/>
  <c r="AC21" i="1"/>
  <c r="Y21" i="1"/>
  <c r="V21" i="1"/>
  <c r="W21" i="1" s="1"/>
  <c r="AG20" i="1"/>
  <c r="AF20" i="1"/>
  <c r="AE20" i="1"/>
  <c r="AD20" i="1"/>
  <c r="AC20" i="1"/>
  <c r="Y20" i="1"/>
  <c r="V20" i="1"/>
  <c r="W20" i="1" s="1"/>
  <c r="AG19" i="1"/>
  <c r="AF19" i="1"/>
  <c r="AE19" i="1"/>
  <c r="AD19" i="1"/>
  <c r="AC19" i="1"/>
  <c r="Y19" i="1"/>
  <c r="V19" i="1"/>
  <c r="AB19" i="1" s="1"/>
  <c r="AG18" i="1"/>
  <c r="AF18" i="1"/>
  <c r="AE18" i="1"/>
  <c r="AD18" i="1"/>
  <c r="AC18" i="1"/>
  <c r="Y18" i="1"/>
  <c r="V18" i="1"/>
  <c r="W18" i="1" s="1"/>
  <c r="X18" i="1" s="1"/>
  <c r="Z18" i="1" s="1"/>
  <c r="AH18" i="1" s="1"/>
  <c r="AG17" i="1"/>
  <c r="AF17" i="1"/>
  <c r="AE17" i="1"/>
  <c r="AD17" i="1"/>
  <c r="AC17" i="1"/>
  <c r="Y17" i="1"/>
  <c r="V17" i="1"/>
  <c r="W17" i="1" s="1"/>
  <c r="AG16" i="1"/>
  <c r="AF16" i="1"/>
  <c r="AE16" i="1"/>
  <c r="AD16" i="1"/>
  <c r="AC16" i="1"/>
  <c r="Y16" i="1"/>
  <c r="V16" i="1"/>
  <c r="W16" i="1" s="1"/>
  <c r="AG15" i="1"/>
  <c r="AF15" i="1"/>
  <c r="AE15" i="1"/>
  <c r="AD15" i="1"/>
  <c r="AC15" i="1"/>
  <c r="Y15" i="1"/>
  <c r="V15" i="1"/>
  <c r="AB15" i="1" s="1"/>
  <c r="AG14" i="1"/>
  <c r="AF14" i="1"/>
  <c r="AE14" i="1"/>
  <c r="AD14" i="1"/>
  <c r="AC14" i="1"/>
  <c r="AB14" i="1"/>
  <c r="Y14" i="1"/>
  <c r="V14" i="1"/>
  <c r="W14" i="1" s="1"/>
  <c r="AA14" i="1" s="1"/>
  <c r="AG13" i="1"/>
  <c r="AF13" i="1"/>
  <c r="AE13" i="1"/>
  <c r="AD13" i="1"/>
  <c r="AC13" i="1"/>
  <c r="AB13" i="1"/>
  <c r="Y13" i="1"/>
  <c r="V13" i="1"/>
  <c r="W13" i="1" s="1"/>
  <c r="AG12" i="1"/>
  <c r="AF12" i="1"/>
  <c r="AE12" i="1"/>
  <c r="AD12" i="1"/>
  <c r="AC12" i="1"/>
  <c r="Y12" i="1"/>
  <c r="V12" i="1"/>
  <c r="W12" i="1" s="1"/>
  <c r="AG11" i="1"/>
  <c r="AF11" i="1"/>
  <c r="AE11" i="1"/>
  <c r="AD11" i="1"/>
  <c r="AC11" i="1"/>
  <c r="Y11" i="1"/>
  <c r="V11" i="1"/>
  <c r="AB11" i="1" s="1"/>
  <c r="AB17" i="1" l="1"/>
  <c r="AB22" i="1"/>
  <c r="AB18" i="1"/>
  <c r="AB21" i="1"/>
  <c r="AA12" i="1"/>
  <c r="X12" i="1"/>
  <c r="Z12" i="1" s="1"/>
  <c r="AH12" i="1" s="1"/>
  <c r="X25" i="1"/>
  <c r="Z25" i="1" s="1"/>
  <c r="AH25" i="1" s="1"/>
  <c r="AA25" i="1"/>
  <c r="AA21" i="1"/>
  <c r="X21" i="1"/>
  <c r="Z21" i="1" s="1"/>
  <c r="AH21" i="1" s="1"/>
  <c r="AA24" i="1"/>
  <c r="X24" i="1"/>
  <c r="Z24" i="1" s="1"/>
  <c r="AH24" i="1" s="1"/>
  <c r="X17" i="1"/>
  <c r="Z17" i="1" s="1"/>
  <c r="AH17" i="1" s="1"/>
  <c r="AA17" i="1"/>
  <c r="AA20" i="1"/>
  <c r="X20" i="1"/>
  <c r="Z20" i="1" s="1"/>
  <c r="AH20" i="1" s="1"/>
  <c r="X13" i="1"/>
  <c r="Z13" i="1" s="1"/>
  <c r="AH13" i="1" s="1"/>
  <c r="AA13" i="1"/>
  <c r="AA16" i="1"/>
  <c r="X16" i="1"/>
  <c r="Z16" i="1" s="1"/>
  <c r="AH16" i="1" s="1"/>
  <c r="W11" i="1"/>
  <c r="X14" i="1"/>
  <c r="Z14" i="1" s="1"/>
  <c r="AH14" i="1" s="1"/>
  <c r="AB12" i="1"/>
  <c r="AB16" i="1"/>
  <c r="AB20" i="1"/>
  <c r="AB24" i="1"/>
  <c r="AA18" i="1"/>
  <c r="AA22" i="1"/>
  <c r="W15" i="1"/>
  <c r="W19" i="1"/>
  <c r="W23" i="1"/>
  <c r="X23" i="1" l="1"/>
  <c r="Z23" i="1" s="1"/>
  <c r="AH23" i="1" s="1"/>
  <c r="AA23" i="1"/>
  <c r="X15" i="1"/>
  <c r="Z15" i="1" s="1"/>
  <c r="AH15" i="1" s="1"/>
  <c r="AA15" i="1"/>
  <c r="X11" i="1"/>
  <c r="Z11" i="1" s="1"/>
  <c r="AH11" i="1" s="1"/>
  <c r="AA11" i="1"/>
  <c r="X19" i="1"/>
  <c r="Z19" i="1" s="1"/>
  <c r="AH19" i="1" s="1"/>
  <c r="AA19" i="1"/>
  <c r="B3" i="2" l="1"/>
  <c r="D3" i="4"/>
  <c r="F3" i="6"/>
  <c r="H5" i="1" l="1"/>
  <c r="H4" i="1"/>
  <c r="H3" i="1" l="1"/>
  <c r="H7" i="1" l="1"/>
  <c r="H1" i="1" l="1"/>
  <c r="AH8" i="1" l="1"/>
  <c r="M4" i="6"/>
  <c r="N4" i="6" s="1"/>
  <c r="X27" i="1"/>
  <c r="X28" i="1"/>
  <c r="X26" i="1" l="1"/>
  <c r="H2" i="1" l="1"/>
</calcChain>
</file>

<file path=xl/sharedStrings.xml><?xml version="1.0" encoding="utf-8"?>
<sst xmlns="http://schemas.openxmlformats.org/spreadsheetml/2006/main" count="419" uniqueCount="191">
  <si>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</si>
  <si>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</si>
  <si>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</si>
  <si>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</si>
  <si>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</si>
  <si>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</si>
  <si>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</si>
  <si>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</si>
  <si>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</si>
  <si>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</si>
  <si>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</si>
  <si>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</si>
  <si>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</si>
  <si>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</si>
  <si>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</si>
  <si>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</si>
  <si>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</si>
  <si>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</si>
  <si>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</si>
  <si>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</si>
  <si>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</si>
  <si>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</si>
  <si>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</si>
  <si>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</si>
  <si>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</si>
  <si>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</si>
  <si>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</si>
  <si>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</si>
  <si>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</si>
  <si>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</si>
  <si>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</si>
  <si>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</si>
  <si>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</si>
  <si>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</si>
  <si>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</si>
  <si>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</si>
  <si>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</si>
  <si>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</si>
  <si>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</si>
  <si>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</si>
  <si>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</si>
  <si>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</si>
  <si>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</si>
  <si>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</si>
  <si>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</si>
  <si>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</si>
  <si>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</si>
  <si>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</si>
  <si>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</si>
  <si>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</si>
  <si>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</si>
  <si>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</si>
  <si>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</si>
  <si>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</si>
  <si>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</si>
  <si>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</si>
  <si>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</si>
  <si>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</si>
  <si>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</si>
  <si>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</si>
  <si>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</si>
  <si>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</si>
  <si>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</si>
  <si>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</si>
  <si>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</si>
  <si>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</si>
  <si>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</si>
  <si>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</si>
  <si>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</si>
  <si>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</si>
  <si>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</si>
  <si>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</si>
  <si>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</si>
  <si>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</si>
  <si>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</si>
  <si>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</si>
  <si>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</si>
  <si>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</si>
  <si>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</si>
  <si>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</si>
  <si>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</si>
  <si>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</si>
  <si>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</si>
  <si>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</si>
  <si>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</si>
  <si>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</si>
  <si>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</si>
  <si>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</si>
  <si>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</si>
  <si>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</si>
  <si>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</si>
  <si>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</si>
  <si>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</si>
  <si>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</si>
  <si>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</si>
  <si>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</si>
  <si>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</si>
  <si>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</si>
  <si>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</si>
  <si>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</si>
  <si>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</si>
  <si>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</si>
  <si>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</si>
  <si>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</si>
  <si>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</si>
  <si>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</si>
  <si>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</si>
  <si>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</si>
  <si>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</si>
  <si>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</si>
  <si>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</si>
  <si>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</si>
  <si>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</si>
  <si>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</si>
  <si>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</si>
  <si>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</si>
  <si>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</si>
  <si>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</si>
  <si>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</si>
  <si>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</si>
  <si>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</si>
  <si>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</si>
  <si>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</si>
  <si>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</si>
  <si>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</si>
  <si>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</si>
  <si>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</si>
  <si>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</si>
  <si>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</si>
  <si>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</si>
  <si>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</si>
  <si>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</si>
  <si>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</si>
  <si>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</si>
  <si>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</si>
  <si>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</si>
  <si>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</si>
  <si>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</si>
  <si>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</si>
  <si>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</si>
  <si>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</si>
  <si>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</si>
  <si>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</si>
  <si>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</si>
  <si>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</si>
  <si>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</si>
  <si>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</si>
  <si>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</si>
  <si>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</si>
  <si>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</si>
  <si>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</si>
  <si>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</si>
  <si>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</si>
  <si>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</si>
  <si>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</si>
  <si>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</si>
  <si>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</si>
  <si>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</si>
  <si>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</si>
  <si>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b53410de-8f86-4c3c-bd53-60e849ffd0f9</t>
  </si>
  <si>
    <t>Лампа МГЛ</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</si>
  <si>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</si>
  <si>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</si>
  <si>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</si>
  <si>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</si>
  <si>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</si>
  <si>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</si>
  <si>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f9a5e25c-e112-4490-9a3c-0748b56b45fe</t>
  </si>
  <si>
    <t>Лампа ДРЛ</t>
  </si>
  <si>
    <t>426f8816-adaf-4f04-b733-609aa85611c6</t>
  </si>
  <si>
    <t>Лампа люминесцентная трубчатая</t>
  </si>
  <si>
    <t>64699f10-37f5-4b81-a039-8fc0c381c1cf</t>
  </si>
  <si>
    <t>Светильник люминесцентный потолочный для общественных зданий</t>
  </si>
  <si>
    <t>32dbe1a6-b1a2-465c-9edb-e38484e96be0</t>
  </si>
  <si>
    <t>Лампа накаливания</t>
  </si>
  <si>
    <t>d9e5ffed-fc5a-404c-86c6-4a76f88be947</t>
  </si>
  <si>
    <t>Лампа компактная люминесцентная</t>
  </si>
  <si>
    <t>1feb10d7-0f31-4bb3-b8ee-e231ffc42f9f</t>
  </si>
  <si>
    <t>fa5c0def-49b5-48b6-9943-ab1a6d020d25</t>
  </si>
  <si>
    <t>Лампа светодиодная</t>
  </si>
  <si>
    <t>ae9ee394-6f24-4c61-8d80-f31832881d73</t>
  </si>
  <si>
    <t>1eb4e095-b241-404c-9f97-820d39f96873</t>
  </si>
  <si>
    <t>b5d1ea04-da6d-49d2-9511-6328f6dbdc6b</t>
  </si>
  <si>
    <t>ea2be13a-6105-4d4d-8299-4ea6248ccdc9</t>
  </si>
  <si>
    <t>Светильник люминесцентный встраиваемый для общественных зданий</t>
  </si>
  <si>
    <t>dca367a3-5f3e-41fc-af57-aa79018c9cc6</t>
  </si>
  <si>
    <t>b6c8f749-78da-45ae-9f6a-68b1a9671c14</t>
  </si>
  <si>
    <t>1ada6fb5-041b-4298-8f6a-b14d1f7a35e5</t>
  </si>
  <si>
    <t>Аппарат пускорегулирующий</t>
  </si>
  <si>
    <t>Открытый запрос предложений в электронной формеОткрытый запрос предложений</t>
  </si>
  <si>
    <t>Редакция №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</si>
</sst>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189</v>
      </c>
      <c r="C3" s="134"/>
      <c r="D3" s="134"/>
      <c r="E3" s="16" t="s">
        <v>20</v>
      </c>
      <c r="F3" s="16">
        <v>111510</v>
      </c>
      <c r="G3" s="16" t="s">
        <v>190</v>
      </c>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IF(SUM(AH9:AH39)*100/MAX(SUM(Z10:Z36),1)&lt;50,"В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89</v>
      </c>
      <c r="D11" s="19" t="s">
        <v>160</v>
      </c>
      <c r="E11" s="18" t="s">
        <v>87</v>
      </c>
      <c r="F11" s="109" t="s">
        <v>87</v>
      </c>
      <c r="G11" s="108" t="s">
        <v>130</v>
      </c>
      <c r="H11" s="108" t="s">
        <v>130</v>
      </c>
      <c r="I11" s="90"/>
      <c r="J11" s="91" t="s">
        <v>161</v>
      </c>
      <c r="K11" s="17" t="s">
        <v>162</v>
      </c>
      <c r="L11" s="17">
        <v>20</v>
      </c>
      <c r="M11" s="17" t="s">
        <v>163</v>
      </c>
      <c r="N11" s="64">
        <v>20</v>
      </c>
      <c r="O11" s="17" t="s">
        <v>164</v>
      </c>
      <c r="P11" s="17" t="s">
        <v>165</v>
      </c>
      <c r="Q11" s="109" t="s">
        <v>166</v>
      </c>
      <c r="R11" s="110">
        <v>2000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25" si="0">X11</f>
        <v>0</v>
      </c>
      <c r="AA11" s="76">
        <f t="shared" ref="AA11:AA25" si="1">W11</f>
        <v>0</v>
      </c>
      <c r="AB11" s="76">
        <f t="shared" ref="AB11:AB25" si="2">V11</f>
        <v>0</v>
      </c>
      <c r="AC11" s="102">
        <f t="shared" ref="AC11:AC25"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25</v>
      </c>
      <c r="D12" s="19" t="s">
        <v>168</v>
      </c>
      <c r="E12" s="18" t="s">
        <v>87</v>
      </c>
      <c r="F12" s="109" t="s">
        <v>87</v>
      </c>
      <c r="G12" s="108" t="s">
        <v>130</v>
      </c>
      <c r="H12" s="108" t="s">
        <v>130</v>
      </c>
      <c r="I12" s="90"/>
      <c r="J12" s="91" t="s">
        <v>161</v>
      </c>
      <c r="K12" s="17" t="s">
        <v>162</v>
      </c>
      <c r="L12" s="17">
        <v>10</v>
      </c>
      <c r="M12" s="17" t="s">
        <v>163</v>
      </c>
      <c r="N12" s="64">
        <v>10</v>
      </c>
      <c r="O12" s="17" t="s">
        <v>164</v>
      </c>
      <c r="P12" s="17" t="s">
        <v>165</v>
      </c>
      <c r="Q12" s="109" t="s">
        <v>166</v>
      </c>
      <c r="R12" s="110">
        <v>2500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37</v>
      </c>
      <c r="D13" s="19" t="s">
        <v>170</v>
      </c>
      <c r="E13" s="18" t="s">
        <v>87</v>
      </c>
      <c r="F13" s="109" t="s">
        <v>87</v>
      </c>
      <c r="G13" s="108" t="s">
        <v>130</v>
      </c>
      <c r="H13" s="108" t="s">
        <v>130</v>
      </c>
      <c r="I13" s="90"/>
      <c r="J13" s="91" t="s">
        <v>161</v>
      </c>
      <c r="K13" s="17" t="s">
        <v>162</v>
      </c>
      <c r="L13" s="17">
        <v>100</v>
      </c>
      <c r="M13" s="17" t="s">
        <v>163</v>
      </c>
      <c r="N13" s="64">
        <v>100</v>
      </c>
      <c r="O13" s="17" t="s">
        <v>164</v>
      </c>
      <c r="P13" s="17" t="s">
        <v>165</v>
      </c>
      <c r="Q13" s="109" t="s">
        <v>166</v>
      </c>
      <c r="R13" s="110">
        <v>6500</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82</v>
      </c>
      <c r="D14" s="19" t="s">
        <v>172</v>
      </c>
      <c r="E14" s="18" t="s">
        <v>87</v>
      </c>
      <c r="F14" s="109" t="s">
        <v>87</v>
      </c>
      <c r="G14" s="108" t="s">
        <v>130</v>
      </c>
      <c r="H14" s="108" t="s">
        <v>130</v>
      </c>
      <c r="I14" s="90"/>
      <c r="J14" s="91" t="s">
        <v>161</v>
      </c>
      <c r="K14" s="17" t="s">
        <v>162</v>
      </c>
      <c r="L14" s="17">
        <v>10</v>
      </c>
      <c r="M14" s="17" t="s">
        <v>163</v>
      </c>
      <c r="N14" s="64">
        <v>10</v>
      </c>
      <c r="O14" s="17" t="s">
        <v>164</v>
      </c>
      <c r="P14" s="17" t="s">
        <v>165</v>
      </c>
      <c r="Q14" s="109" t="s">
        <v>166</v>
      </c>
      <c r="R14" s="110">
        <v>10000</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21</v>
      </c>
      <c r="D15" s="19" t="s">
        <v>174</v>
      </c>
      <c r="E15" s="18" t="s">
        <v>87</v>
      </c>
      <c r="F15" s="109" t="s">
        <v>87</v>
      </c>
      <c r="G15" s="108" t="s">
        <v>130</v>
      </c>
      <c r="H15" s="108" t="s">
        <v>130</v>
      </c>
      <c r="I15" s="90"/>
      <c r="J15" s="91" t="s">
        <v>161</v>
      </c>
      <c r="K15" s="17" t="s">
        <v>162</v>
      </c>
      <c r="L15" s="17">
        <v>200</v>
      </c>
      <c r="M15" s="17" t="s">
        <v>163</v>
      </c>
      <c r="N15" s="64">
        <v>200</v>
      </c>
      <c r="O15" s="17" t="s">
        <v>164</v>
      </c>
      <c r="P15" s="17" t="s">
        <v>165</v>
      </c>
      <c r="Q15" s="109" t="s">
        <v>166</v>
      </c>
      <c r="R15" s="110">
        <v>10400</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449</v>
      </c>
      <c r="D16" s="19" t="s">
        <v>176</v>
      </c>
      <c r="E16" s="18" t="s">
        <v>87</v>
      </c>
      <c r="F16" s="109" t="s">
        <v>87</v>
      </c>
      <c r="G16" s="108" t="s">
        <v>130</v>
      </c>
      <c r="H16" s="108" t="s">
        <v>130</v>
      </c>
      <c r="I16" s="90"/>
      <c r="J16" s="91" t="s">
        <v>161</v>
      </c>
      <c r="K16" s="17" t="s">
        <v>162</v>
      </c>
      <c r="L16" s="17">
        <v>100</v>
      </c>
      <c r="M16" s="17" t="s">
        <v>163</v>
      </c>
      <c r="N16" s="64">
        <v>100</v>
      </c>
      <c r="O16" s="17" t="s">
        <v>164</v>
      </c>
      <c r="P16" s="17" t="s">
        <v>165</v>
      </c>
      <c r="Q16" s="109" t="s">
        <v>166</v>
      </c>
      <c r="R16" s="110">
        <v>15000</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177</v>
      </c>
      <c r="B17" s="17">
        <v>7</v>
      </c>
      <c r="C17" s="17">
        <v>377</v>
      </c>
      <c r="D17" s="19" t="s">
        <v>176</v>
      </c>
      <c r="E17" s="18" t="s">
        <v>87</v>
      </c>
      <c r="F17" s="109" t="s">
        <v>87</v>
      </c>
      <c r="G17" s="108" t="s">
        <v>130</v>
      </c>
      <c r="H17" s="108" t="s">
        <v>130</v>
      </c>
      <c r="I17" s="90"/>
      <c r="J17" s="91" t="s">
        <v>161</v>
      </c>
      <c r="K17" s="17" t="s">
        <v>162</v>
      </c>
      <c r="L17" s="17">
        <v>100</v>
      </c>
      <c r="M17" s="17" t="s">
        <v>163</v>
      </c>
      <c r="N17" s="64">
        <v>100</v>
      </c>
      <c r="O17" s="17" t="s">
        <v>164</v>
      </c>
      <c r="P17" s="17" t="s">
        <v>165</v>
      </c>
      <c r="Q17" s="109" t="s">
        <v>166</v>
      </c>
      <c r="R17" s="110">
        <v>15000</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178</v>
      </c>
      <c r="B18" s="17">
        <v>8</v>
      </c>
      <c r="C18" s="17">
        <v>14473</v>
      </c>
      <c r="D18" s="19" t="s">
        <v>179</v>
      </c>
      <c r="E18" s="18" t="s">
        <v>87</v>
      </c>
      <c r="F18" s="109" t="s">
        <v>87</v>
      </c>
      <c r="G18" s="108" t="s">
        <v>130</v>
      </c>
      <c r="H18" s="108" t="s">
        <v>130</v>
      </c>
      <c r="I18" s="90"/>
      <c r="J18" s="91" t="s">
        <v>161</v>
      </c>
      <c r="K18" s="17" t="s">
        <v>162</v>
      </c>
      <c r="L18" s="17">
        <v>100</v>
      </c>
      <c r="M18" s="17" t="s">
        <v>163</v>
      </c>
      <c r="N18" s="64">
        <v>100</v>
      </c>
      <c r="O18" s="17" t="s">
        <v>164</v>
      </c>
      <c r="P18" s="17" t="s">
        <v>165</v>
      </c>
      <c r="Q18" s="109" t="s">
        <v>166</v>
      </c>
      <c r="R18" s="110">
        <v>16000</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180</v>
      </c>
      <c r="B19" s="17">
        <v>9</v>
      </c>
      <c r="C19" s="17">
        <v>114</v>
      </c>
      <c r="D19" s="19" t="s">
        <v>179</v>
      </c>
      <c r="E19" s="18" t="s">
        <v>87</v>
      </c>
      <c r="F19" s="109" t="s">
        <v>87</v>
      </c>
      <c r="G19" s="108" t="s">
        <v>130</v>
      </c>
      <c r="H19" s="108" t="s">
        <v>130</v>
      </c>
      <c r="I19" s="90"/>
      <c r="J19" s="91" t="s">
        <v>161</v>
      </c>
      <c r="K19" s="17" t="s">
        <v>162</v>
      </c>
      <c r="L19" s="17">
        <v>100</v>
      </c>
      <c r="M19" s="17" t="s">
        <v>163</v>
      </c>
      <c r="N19" s="64">
        <v>100</v>
      </c>
      <c r="O19" s="17" t="s">
        <v>164</v>
      </c>
      <c r="P19" s="17" t="s">
        <v>165</v>
      </c>
      <c r="Q19" s="109" t="s">
        <v>166</v>
      </c>
      <c r="R19" s="110">
        <v>19000</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181</v>
      </c>
      <c r="B20" s="17">
        <v>10</v>
      </c>
      <c r="C20" s="17">
        <v>88</v>
      </c>
      <c r="D20" s="19" t="s">
        <v>179</v>
      </c>
      <c r="E20" s="18" t="s">
        <v>87</v>
      </c>
      <c r="F20" s="109" t="s">
        <v>87</v>
      </c>
      <c r="G20" s="108" t="s">
        <v>130</v>
      </c>
      <c r="H20" s="108" t="s">
        <v>130</v>
      </c>
      <c r="I20" s="90"/>
      <c r="J20" s="91" t="s">
        <v>161</v>
      </c>
      <c r="K20" s="17" t="s">
        <v>162</v>
      </c>
      <c r="L20" s="17">
        <v>100</v>
      </c>
      <c r="M20" s="17" t="s">
        <v>163</v>
      </c>
      <c r="N20" s="64">
        <v>100</v>
      </c>
      <c r="O20" s="17" t="s">
        <v>164</v>
      </c>
      <c r="P20" s="17" t="s">
        <v>165</v>
      </c>
      <c r="Q20" s="109" t="s">
        <v>166</v>
      </c>
      <c r="R20" s="110">
        <v>25000</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45">
      <c r="A21" s="17" t="s">
        <v>182</v>
      </c>
      <c r="B21" s="17">
        <v>11</v>
      </c>
      <c r="C21" s="17">
        <v>8</v>
      </c>
      <c r="D21" s="19" t="s">
        <v>174</v>
      </c>
      <c r="E21" s="18" t="s">
        <v>87</v>
      </c>
      <c r="F21" s="109" t="s">
        <v>87</v>
      </c>
      <c r="G21" s="108" t="s">
        <v>130</v>
      </c>
      <c r="H21" s="108" t="s">
        <v>130</v>
      </c>
      <c r="I21" s="90"/>
      <c r="J21" s="91" t="s">
        <v>161</v>
      </c>
      <c r="K21" s="17" t="s">
        <v>162</v>
      </c>
      <c r="L21" s="17">
        <v>500</v>
      </c>
      <c r="M21" s="17" t="s">
        <v>163</v>
      </c>
      <c r="N21" s="64">
        <v>500</v>
      </c>
      <c r="O21" s="17" t="s">
        <v>164</v>
      </c>
      <c r="P21" s="17" t="s">
        <v>165</v>
      </c>
      <c r="Q21" s="109" t="s">
        <v>166</v>
      </c>
      <c r="R21" s="110">
        <v>25000</v>
      </c>
      <c r="S21" s="92">
        <v>0</v>
      </c>
      <c r="T21" s="89" t="s">
        <v>118</v>
      </c>
      <c r="U21" s="110">
        <v>0</v>
      </c>
      <c r="V21" s="118">
        <f>ROUND(ROUND(S21,2)*ROUND(L21,3),2)</f>
        <v>0</v>
      </c>
      <c r="W21" s="118">
        <f>ROUND(V21*IF(UPPER(T21)="18%",18,1)*IF(UPPER(T21)="10%",10,1)*IF(UPPER(T21)="НДС не облагается",0,1)/100,2)</f>
        <v>0</v>
      </c>
      <c r="X21" s="118">
        <f>ROUND(W21+V21,2)</f>
        <v>0</v>
      </c>
      <c r="Y21" s="76">
        <f>IF(S21&gt;IF(U21=0,S21,U21),1,0)</f>
        <v>0</v>
      </c>
      <c r="Z21" s="76">
        <f t="shared" si="0"/>
        <v>0</v>
      </c>
      <c r="AA21" s="76">
        <f t="shared" si="1"/>
        <v>0</v>
      </c>
      <c r="AB21" s="76">
        <f t="shared" si="2"/>
        <v>0</v>
      </c>
      <c r="AC21" s="102">
        <f t="shared" si="3"/>
        <v>1</v>
      </c>
      <c r="AD21" s="102">
        <f>IF(AND(E21="Да",OR(AND(F21 = "Да",ISBLANK(G21)),AND(F21 = "Да", G21 = "В соответствии с техническим заданием"),AND(F21 = "Нет",NOT(G21 = "В соответствии с техническим заданием")))),1,0)</f>
        <v>0</v>
      </c>
      <c r="AE21" s="103">
        <f>IF(AND(E21="Да",OR(AND(F21 = "Да",ISBLANK(H21)),AND(F21 = "Да", H21 = "В соответствии с техническим заданием"),AND(F21 = "Нет",NOT(H21 = "В соответствии с техническим заданием")))),1,0)</f>
        <v>0</v>
      </c>
      <c r="AF21" s="103">
        <f>IF(OR(AND(E21="Нет",F21="Нет"),AND(E21="Да",F21="Нет"),AND(E21="Да",F21="Да")),0,1)</f>
        <v>0</v>
      </c>
      <c r="AG21" s="103">
        <f>IF(AND(Q21="Россия"),1,0)</f>
        <v>0</v>
      </c>
      <c r="AH21" s="103">
        <f>Z21*AG21</f>
        <v>0</v>
      </c>
      <c r="AI21" s="78" t="s">
        <v>107</v>
      </c>
    </row>
    <row r="22" spans="1:35" ht="50.1" customHeight="1" x14ac:dyDescent="0.45">
      <c r="A22" s="17" t="s">
        <v>183</v>
      </c>
      <c r="B22" s="17">
        <v>12</v>
      </c>
      <c r="C22" s="17">
        <v>36</v>
      </c>
      <c r="D22" s="19" t="s">
        <v>184</v>
      </c>
      <c r="E22" s="18" t="s">
        <v>87</v>
      </c>
      <c r="F22" s="109" t="s">
        <v>87</v>
      </c>
      <c r="G22" s="108" t="s">
        <v>130</v>
      </c>
      <c r="H22" s="108" t="s">
        <v>130</v>
      </c>
      <c r="I22" s="90"/>
      <c r="J22" s="91" t="s">
        <v>161</v>
      </c>
      <c r="K22" s="17" t="s">
        <v>162</v>
      </c>
      <c r="L22" s="17">
        <v>50</v>
      </c>
      <c r="M22" s="17" t="s">
        <v>163</v>
      </c>
      <c r="N22" s="64">
        <v>50</v>
      </c>
      <c r="O22" s="17" t="s">
        <v>164</v>
      </c>
      <c r="P22" s="17" t="s">
        <v>165</v>
      </c>
      <c r="Q22" s="109" t="s">
        <v>166</v>
      </c>
      <c r="R22" s="110">
        <v>39000</v>
      </c>
      <c r="S22" s="92">
        <v>0</v>
      </c>
      <c r="T22" s="89" t="s">
        <v>118</v>
      </c>
      <c r="U22" s="110">
        <v>0</v>
      </c>
      <c r="V22" s="118">
        <f>ROUND(ROUND(S22,2)*ROUND(L22,3),2)</f>
        <v>0</v>
      </c>
      <c r="W22" s="118">
        <f>ROUND(V22*IF(UPPER(T22)="18%",18,1)*IF(UPPER(T22)="10%",10,1)*IF(UPPER(T22)="НДС не облагается",0,1)/100,2)</f>
        <v>0</v>
      </c>
      <c r="X22" s="118">
        <f>ROUND(W22+V22,2)</f>
        <v>0</v>
      </c>
      <c r="Y22" s="76">
        <f>IF(S22&gt;IF(U22=0,S22,U22),1,0)</f>
        <v>0</v>
      </c>
      <c r="Z22" s="76">
        <f t="shared" si="0"/>
        <v>0</v>
      </c>
      <c r="AA22" s="76">
        <f t="shared" si="1"/>
        <v>0</v>
      </c>
      <c r="AB22" s="76">
        <f t="shared" si="2"/>
        <v>0</v>
      </c>
      <c r="AC22" s="102">
        <f t="shared" si="3"/>
        <v>1</v>
      </c>
      <c r="AD22" s="102">
        <f>IF(AND(E22="Да",OR(AND(F22 = "Да",ISBLANK(G22)),AND(F22 = "Да", G22 = "В соответствии с техническим заданием"),AND(F22 = "Нет",NOT(G22 = "В соответствии с техническим заданием")))),1,0)</f>
        <v>0</v>
      </c>
      <c r="AE22" s="103">
        <f>IF(AND(E22="Да",OR(AND(F22 = "Да",ISBLANK(H22)),AND(F22 = "Да", H22 = "В соответствии с техническим заданием"),AND(F22 = "Нет",NOT(H22 = "В соответствии с техническим заданием")))),1,0)</f>
        <v>0</v>
      </c>
      <c r="AF22" s="103">
        <f>IF(OR(AND(E22="Нет",F22="Нет"),AND(E22="Да",F22="Нет"),AND(E22="Да",F22="Да")),0,1)</f>
        <v>0</v>
      </c>
      <c r="AG22" s="103">
        <f>IF(AND(Q22="Россия"),1,0)</f>
        <v>0</v>
      </c>
      <c r="AH22" s="103">
        <f>Z22*AG22</f>
        <v>0</v>
      </c>
      <c r="AI22" s="78" t="s">
        <v>107</v>
      </c>
    </row>
    <row r="23" spans="1:35" ht="50.1" customHeight="1" x14ac:dyDescent="0.45">
      <c r="A23" s="17" t="s">
        <v>185</v>
      </c>
      <c r="B23" s="17">
        <v>13</v>
      </c>
      <c r="C23" s="17">
        <v>43</v>
      </c>
      <c r="D23" s="19" t="s">
        <v>170</v>
      </c>
      <c r="E23" s="18" t="s">
        <v>87</v>
      </c>
      <c r="F23" s="109" t="s">
        <v>87</v>
      </c>
      <c r="G23" s="108" t="s">
        <v>130</v>
      </c>
      <c r="H23" s="108" t="s">
        <v>130</v>
      </c>
      <c r="I23" s="90"/>
      <c r="J23" s="91" t="s">
        <v>161</v>
      </c>
      <c r="K23" s="17" t="s">
        <v>162</v>
      </c>
      <c r="L23" s="17">
        <v>1000</v>
      </c>
      <c r="M23" s="17" t="s">
        <v>163</v>
      </c>
      <c r="N23" s="64">
        <v>2000</v>
      </c>
      <c r="O23" s="17" t="s">
        <v>164</v>
      </c>
      <c r="P23" s="17" t="s">
        <v>165</v>
      </c>
      <c r="Q23" s="109" t="s">
        <v>166</v>
      </c>
      <c r="R23" s="110">
        <v>49000</v>
      </c>
      <c r="S23" s="92">
        <v>0</v>
      </c>
      <c r="T23" s="89" t="s">
        <v>118</v>
      </c>
      <c r="U23" s="110">
        <v>0</v>
      </c>
      <c r="V23" s="118">
        <f>ROUND(ROUND(S23,2)*ROUND(L23,3),2)</f>
        <v>0</v>
      </c>
      <c r="W23" s="118">
        <f>ROUND(V23*IF(UPPER(T23)="18%",18,1)*IF(UPPER(T23)="10%",10,1)*IF(UPPER(T23)="НДС не облагается",0,1)/100,2)</f>
        <v>0</v>
      </c>
      <c r="X23" s="118">
        <f>ROUND(W23+V23,2)</f>
        <v>0</v>
      </c>
      <c r="Y23" s="76">
        <f>IF(S23&gt;IF(U23=0,S23,U23),1,0)</f>
        <v>0</v>
      </c>
      <c r="Z23" s="76">
        <f t="shared" si="0"/>
        <v>0</v>
      </c>
      <c r="AA23" s="76">
        <f t="shared" si="1"/>
        <v>0</v>
      </c>
      <c r="AB23" s="76">
        <f t="shared" si="2"/>
        <v>0</v>
      </c>
      <c r="AC23" s="102">
        <f t="shared" si="3"/>
        <v>1</v>
      </c>
      <c r="AD23" s="102">
        <f>IF(AND(E23="Да",OR(AND(F23 = "Да",ISBLANK(G23)),AND(F23 = "Да", G23 = "В соответствии с техническим заданием"),AND(F23 = "Нет",NOT(G23 = "В соответствии с техническим заданием")))),1,0)</f>
        <v>0</v>
      </c>
      <c r="AE23" s="103">
        <f>IF(AND(E23="Да",OR(AND(F23 = "Да",ISBLANK(H23)),AND(F23 = "Да", H23 = "В соответствии с техническим заданием"),AND(F23 = "Нет",NOT(H23 = "В соответствии с техническим заданием")))),1,0)</f>
        <v>0</v>
      </c>
      <c r="AF23" s="103">
        <f>IF(OR(AND(E23="Нет",F23="Нет"),AND(E23="Да",F23="Нет"),AND(E23="Да",F23="Да")),0,1)</f>
        <v>0</v>
      </c>
      <c r="AG23" s="103">
        <f>IF(AND(Q23="Россия"),1,0)</f>
        <v>0</v>
      </c>
      <c r="AH23" s="103">
        <f>Z23*AG23</f>
        <v>0</v>
      </c>
      <c r="AI23" s="78" t="s">
        <v>107</v>
      </c>
    </row>
    <row r="24" spans="1:35" ht="50.1" customHeight="1" x14ac:dyDescent="0.45">
      <c r="A24" s="17" t="s">
        <v>186</v>
      </c>
      <c r="B24" s="17">
        <v>14</v>
      </c>
      <c r="C24" s="17">
        <v>43</v>
      </c>
      <c r="D24" s="19" t="s">
        <v>170</v>
      </c>
      <c r="E24" s="18" t="s">
        <v>87</v>
      </c>
      <c r="F24" s="109" t="s">
        <v>87</v>
      </c>
      <c r="G24" s="108" t="s">
        <v>130</v>
      </c>
      <c r="H24" s="108" t="s">
        <v>130</v>
      </c>
      <c r="I24" s="90"/>
      <c r="J24" s="91" t="s">
        <v>161</v>
      </c>
      <c r="K24" s="17" t="s">
        <v>162</v>
      </c>
      <c r="L24" s="17">
        <v>1000</v>
      </c>
      <c r="M24" s="17" t="s">
        <v>163</v>
      </c>
      <c r="N24" s="64">
        <v>2000</v>
      </c>
      <c r="O24" s="17" t="s">
        <v>164</v>
      </c>
      <c r="P24" s="17" t="s">
        <v>165</v>
      </c>
      <c r="Q24" s="109" t="s">
        <v>166</v>
      </c>
      <c r="R24" s="110">
        <v>49000</v>
      </c>
      <c r="S24" s="92">
        <v>0</v>
      </c>
      <c r="T24" s="89" t="s">
        <v>118</v>
      </c>
      <c r="U24" s="110">
        <v>0</v>
      </c>
      <c r="V24" s="118">
        <f>ROUND(ROUND(S24,2)*ROUND(L24,3),2)</f>
        <v>0</v>
      </c>
      <c r="W24" s="118">
        <f>ROUND(V24*IF(UPPER(T24)="18%",18,1)*IF(UPPER(T24)="10%",10,1)*IF(UPPER(T24)="НДС не облагается",0,1)/100,2)</f>
        <v>0</v>
      </c>
      <c r="X24" s="118">
        <f>ROUND(W24+V24,2)</f>
        <v>0</v>
      </c>
      <c r="Y24" s="76">
        <f>IF(S24&gt;IF(U24=0,S24,U24),1,0)</f>
        <v>0</v>
      </c>
      <c r="Z24" s="76">
        <f t="shared" si="0"/>
        <v>0</v>
      </c>
      <c r="AA24" s="76">
        <f t="shared" si="1"/>
        <v>0</v>
      </c>
      <c r="AB24" s="76">
        <f t="shared" si="2"/>
        <v>0</v>
      </c>
      <c r="AC24" s="102">
        <f t="shared" si="3"/>
        <v>1</v>
      </c>
      <c r="AD24" s="102">
        <f>IF(AND(E24="Да",OR(AND(F24 = "Да",ISBLANK(G24)),AND(F24 = "Да", G24 = "В соответствии с техническим заданием"),AND(F24 = "Нет",NOT(G24 = "В соответствии с техническим заданием")))),1,0)</f>
        <v>0</v>
      </c>
      <c r="AE24" s="103">
        <f>IF(AND(E24="Да",OR(AND(F24 = "Да",ISBLANK(H24)),AND(F24 = "Да", H24 = "В соответствии с техническим заданием"),AND(F24 = "Нет",NOT(H24 = "В соответствии с техническим заданием")))),1,0)</f>
        <v>0</v>
      </c>
      <c r="AF24" s="103">
        <f>IF(OR(AND(E24="Нет",F24="Нет"),AND(E24="Да",F24="Нет"),AND(E24="Да",F24="Да")),0,1)</f>
        <v>0</v>
      </c>
      <c r="AG24" s="103">
        <f>IF(AND(Q24="Россия"),1,0)</f>
        <v>0</v>
      </c>
      <c r="AH24" s="103">
        <f>Z24*AG24</f>
        <v>0</v>
      </c>
      <c r="AI24" s="78" t="s">
        <v>107</v>
      </c>
    </row>
    <row r="25" spans="1:35" ht="50.1" customHeight="1" x14ac:dyDescent="0.45">
      <c r="A25" s="17" t="s">
        <v>187</v>
      </c>
      <c r="B25" s="17">
        <v>15</v>
      </c>
      <c r="C25" s="17">
        <v>1</v>
      </c>
      <c r="D25" s="19" t="s">
        <v>188</v>
      </c>
      <c r="E25" s="18" t="s">
        <v>87</v>
      </c>
      <c r="F25" s="109" t="s">
        <v>87</v>
      </c>
      <c r="G25" s="108" t="s">
        <v>130</v>
      </c>
      <c r="H25" s="108" t="s">
        <v>130</v>
      </c>
      <c r="I25" s="90"/>
      <c r="J25" s="91" t="s">
        <v>161</v>
      </c>
      <c r="K25" s="17" t="s">
        <v>162</v>
      </c>
      <c r="L25" s="17">
        <v>600</v>
      </c>
      <c r="M25" s="17" t="s">
        <v>163</v>
      </c>
      <c r="N25" s="64">
        <v>600</v>
      </c>
      <c r="O25" s="17" t="s">
        <v>164</v>
      </c>
      <c r="P25" s="17" t="s">
        <v>165</v>
      </c>
      <c r="Q25" s="109" t="s">
        <v>166</v>
      </c>
      <c r="R25" s="110">
        <v>195000</v>
      </c>
      <c r="S25" s="92">
        <v>0</v>
      </c>
      <c r="T25" s="89" t="s">
        <v>118</v>
      </c>
      <c r="U25" s="110">
        <v>0</v>
      </c>
      <c r="V25" s="118">
        <f>ROUND(ROUND(S25,2)*ROUND(L25,3),2)</f>
        <v>0</v>
      </c>
      <c r="W25" s="118">
        <f>ROUND(V25*IF(UPPER(T25)="18%",18,1)*IF(UPPER(T25)="10%",10,1)*IF(UPPER(T25)="НДС не облагается",0,1)/100,2)</f>
        <v>0</v>
      </c>
      <c r="X25" s="118">
        <f>ROUND(W25+V25,2)</f>
        <v>0</v>
      </c>
      <c r="Y25" s="76">
        <f>IF(S25&gt;IF(U25=0,S25,U25),1,0)</f>
        <v>0</v>
      </c>
      <c r="Z25" s="76">
        <f t="shared" si="0"/>
        <v>0</v>
      </c>
      <c r="AA25" s="76">
        <f t="shared" si="1"/>
        <v>0</v>
      </c>
      <c r="AB25" s="76">
        <f t="shared" si="2"/>
        <v>0</v>
      </c>
      <c r="AC25" s="102">
        <f t="shared" si="3"/>
        <v>1</v>
      </c>
      <c r="AD25" s="102">
        <f>IF(AND(E25="Да",OR(AND(F25 = "Да",ISBLANK(G25)),AND(F25 = "Да", G25 = "В соответствии с техническим заданием"),AND(F25 = "Нет",NOT(G25 = "В соответствии с техническим заданием")))),1,0)</f>
        <v>0</v>
      </c>
      <c r="AE25" s="103">
        <f>IF(AND(E25="Да",OR(AND(F25 = "Да",ISBLANK(H25)),AND(F25 = "Да", H25 = "В соответствии с техническим заданием"),AND(F25 = "Нет",NOT(H25 = "В соответствии с техническим заданием")))),1,0)</f>
        <v>0</v>
      </c>
      <c r="AF25" s="103">
        <f>IF(OR(AND(E25="Нет",F25="Нет"),AND(E25="Да",F25="Нет"),AND(E25="Да",F25="Да")),0,1)</f>
        <v>0</v>
      </c>
      <c r="AG25" s="103">
        <f>IF(AND(Q25="Россия"),1,0)</f>
        <v>0</v>
      </c>
      <c r="AH25" s="103">
        <f>Z25*AG25</f>
        <v>0</v>
      </c>
      <c r="AI25" s="78" t="s">
        <v>107</v>
      </c>
    </row>
    <row r="26" spans="1:35" ht="50.1" customHeight="1" x14ac:dyDescent="0.25">
      <c r="A26" s="127" t="s">
        <v>116</v>
      </c>
      <c r="B26" s="127"/>
      <c r="C26" s="127"/>
      <c r="D26" s="127"/>
      <c r="E26" s="127"/>
      <c r="F26" s="127"/>
      <c r="G26" s="127"/>
      <c r="H26" s="127"/>
      <c r="I26" s="127"/>
      <c r="J26" s="127"/>
      <c r="K26" s="127"/>
      <c r="L26" s="127"/>
      <c r="M26" s="127"/>
      <c r="N26" s="127"/>
      <c r="O26" s="127"/>
      <c r="P26" s="127"/>
      <c r="Q26" s="127"/>
      <c r="R26" s="127"/>
      <c r="S26" s="127"/>
      <c r="T26" s="127"/>
      <c r="U26" s="127"/>
      <c r="V26" s="127"/>
      <c r="W26" s="128"/>
      <c r="X26" s="119">
        <f>SUM(Z8:Z35)</f>
        <v>0</v>
      </c>
      <c r="Y26" s="95"/>
      <c r="Z26" s="94"/>
      <c r="AA26" s="94"/>
      <c r="AB26" s="94"/>
      <c r="AC26" s="94"/>
    </row>
    <row r="27" spans="1:35" ht="50.1" customHeight="1" x14ac:dyDescent="0.25">
      <c r="A27" s="129" t="s">
        <v>117</v>
      </c>
      <c r="B27" s="127"/>
      <c r="C27" s="127"/>
      <c r="D27" s="127"/>
      <c r="E27" s="127"/>
      <c r="F27" s="127"/>
      <c r="G27" s="127"/>
      <c r="H27" s="127"/>
      <c r="I27" s="127"/>
      <c r="J27" s="127"/>
      <c r="K27" s="127"/>
      <c r="L27" s="127"/>
      <c r="M27" s="127"/>
      <c r="N27" s="127"/>
      <c r="O27" s="127"/>
      <c r="P27" s="127"/>
      <c r="Q27" s="127"/>
      <c r="R27" s="127"/>
      <c r="S27" s="127"/>
      <c r="T27" s="127"/>
      <c r="U27" s="127"/>
      <c r="V27" s="127"/>
      <c r="W27" s="128"/>
      <c r="X27" s="119">
        <f>SUM(AB10:AB28)</f>
        <v>0</v>
      </c>
      <c r="Y27" s="95"/>
      <c r="Z27" s="94"/>
      <c r="AA27" s="94"/>
      <c r="AB27" s="94"/>
      <c r="AC27" s="94"/>
    </row>
    <row r="28" spans="1:35" ht="50.1" customHeight="1" x14ac:dyDescent="0.25">
      <c r="A28" s="129" t="s">
        <v>83</v>
      </c>
      <c r="B28" s="127"/>
      <c r="C28" s="127"/>
      <c r="D28" s="127"/>
      <c r="E28" s="127"/>
      <c r="F28" s="127"/>
      <c r="G28" s="127"/>
      <c r="H28" s="127"/>
      <c r="I28" s="127"/>
      <c r="J28" s="127"/>
      <c r="K28" s="127"/>
      <c r="L28" s="127"/>
      <c r="M28" s="127"/>
      <c r="N28" s="127"/>
      <c r="O28" s="127"/>
      <c r="P28" s="127"/>
      <c r="Q28" s="127"/>
      <c r="R28" s="127"/>
      <c r="S28" s="127"/>
      <c r="T28" s="127"/>
      <c r="U28" s="127"/>
      <c r="V28" s="127"/>
      <c r="W28" s="128"/>
      <c r="X28" s="119">
        <f>SUM(AA:AA)</f>
        <v>0</v>
      </c>
      <c r="Y28" s="95"/>
      <c r="Z28" s="94"/>
      <c r="AA28" s="94"/>
      <c r="AB28" s="94"/>
      <c r="AC28" s="94"/>
    </row>
    <row r="29" spans="1:35" ht="50.1" customHeight="1" x14ac:dyDescent="0.25">
      <c r="B29" s="61" t="s">
        <v>56</v>
      </c>
      <c r="C29" s="20"/>
      <c r="D29" s="82"/>
      <c r="E29" s="82"/>
      <c r="F29" s="82"/>
      <c r="G29" s="82"/>
      <c r="H29" s="82"/>
      <c r="I29" s="83"/>
      <c r="J29" s="83"/>
      <c r="K29" s="83"/>
      <c r="L29" s="83"/>
      <c r="M29" s="83"/>
      <c r="N29" s="83"/>
      <c r="O29" s="83"/>
      <c r="P29" s="83"/>
      <c r="Q29" s="83"/>
      <c r="R29" s="83"/>
      <c r="S29" s="84"/>
      <c r="T29" s="84"/>
      <c r="U29" s="84"/>
      <c r="V29" s="84"/>
      <c r="W29" s="84"/>
      <c r="X29" s="85"/>
      <c r="Y29" s="85"/>
    </row>
    <row r="30" spans="1:35" ht="50.1" customHeight="1" x14ac:dyDescent="0.25">
      <c r="B30" s="61" t="s">
        <v>57</v>
      </c>
      <c r="D30" s="86"/>
      <c r="E30" s="86"/>
      <c r="F30" s="86"/>
      <c r="G30" s="86"/>
      <c r="H30" s="86"/>
      <c r="I30" s="81"/>
      <c r="J30" s="81"/>
      <c r="K30" s="81"/>
      <c r="L30" s="81"/>
      <c r="M30" s="81"/>
      <c r="N30" s="81"/>
      <c r="O30" s="81"/>
      <c r="P30" s="81"/>
      <c r="Q30" s="81"/>
      <c r="R30" s="81"/>
      <c r="S30" s="87"/>
      <c r="T30" s="87"/>
      <c r="U30" s="87"/>
      <c r="V30" s="87"/>
      <c r="W30" s="87"/>
      <c r="X30" s="88"/>
      <c r="Y30" s="88"/>
    </row>
    <row r="31" spans="1:35" ht="50.1" customHeight="1" x14ac:dyDescent="0.25">
      <c r="H31" s="22"/>
      <c r="I31" s="21"/>
      <c r="J31" s="21"/>
      <c r="S31" s="24"/>
      <c r="T31" s="24"/>
      <c r="U31" s="24"/>
      <c r="V31" s="24"/>
      <c r="W31" s="24"/>
      <c r="X31" s="10"/>
      <c r="Y31" s="10"/>
    </row>
    <row r="32" spans="1:35" ht="50.1" customHeight="1" x14ac:dyDescent="0.25">
      <c r="A32" s="13"/>
      <c r="B32" s="13"/>
      <c r="C32" s="13"/>
      <c r="D32" s="1" t="s">
        <v>22</v>
      </c>
      <c r="E32" s="41"/>
      <c r="F32" s="41"/>
      <c r="G32" s="40"/>
      <c r="H32" s="81" t="s">
        <v>70</v>
      </c>
      <c r="I32" s="22"/>
      <c r="J32" s="23"/>
      <c r="K32" s="14"/>
      <c r="L32" s="14"/>
      <c r="M32" s="14"/>
      <c r="N32" s="14"/>
      <c r="O32" s="14"/>
      <c r="P32" s="14"/>
      <c r="Q32" s="14"/>
      <c r="R32" s="14"/>
      <c r="S32" s="23"/>
      <c r="T32" s="23"/>
      <c r="U32" s="23"/>
      <c r="V32" s="23"/>
      <c r="W32" s="23"/>
      <c r="X32" s="14"/>
      <c r="Y32" s="14"/>
      <c r="Z32" s="77"/>
    </row>
    <row r="33" spans="4:25" ht="50.1" customHeight="1" x14ac:dyDescent="0.25">
      <c r="D33" s="40" t="s">
        <v>8</v>
      </c>
      <c r="E33" s="1"/>
      <c r="F33" s="1"/>
      <c r="G33" s="1"/>
      <c r="H33" s="21"/>
      <c r="I33" s="22"/>
      <c r="J33" s="21"/>
      <c r="S33" s="25"/>
      <c r="T33" s="25"/>
      <c r="U33" s="25"/>
      <c r="V33" s="25"/>
      <c r="W33" s="25"/>
    </row>
    <row r="34" spans="4:25" ht="50.1" customHeight="1" x14ac:dyDescent="0.25">
      <c r="D34" s="1" t="s">
        <v>9</v>
      </c>
      <c r="E34" s="1"/>
      <c r="F34" s="1"/>
      <c r="G34" s="1"/>
      <c r="H34" s="21"/>
      <c r="I34" s="22"/>
      <c r="J34" s="21"/>
      <c r="S34" s="25"/>
      <c r="T34" s="25"/>
      <c r="U34" s="25"/>
      <c r="V34" s="25"/>
      <c r="W34" s="25"/>
    </row>
    <row r="35" spans="4:25" ht="50.1" customHeight="1" x14ac:dyDescent="0.25">
      <c r="H35" s="22"/>
      <c r="I35" s="21"/>
      <c r="J35" s="21"/>
      <c r="S35" s="25"/>
      <c r="T35" s="25"/>
      <c r="U35" s="25"/>
      <c r="V35" s="25"/>
      <c r="W35" s="25"/>
      <c r="X35" s="10"/>
      <c r="Y35" s="10"/>
    </row>
    <row r="36" spans="4:25" ht="50.1" customHeight="1" x14ac:dyDescent="0.25">
      <c r="H36" s="22"/>
      <c r="I36" s="21"/>
      <c r="J36" s="21"/>
      <c r="S36" s="25"/>
      <c r="T36" s="25"/>
      <c r="U36" s="25"/>
      <c r="V36" s="25"/>
      <c r="W36" s="25"/>
      <c r="X36" s="10"/>
      <c r="Y36" s="10"/>
    </row>
    <row r="37" spans="4:25" ht="50.1" customHeight="1" x14ac:dyDescent="0.25">
      <c r="H37" s="22"/>
      <c r="I37" s="21"/>
      <c r="J37" s="21"/>
      <c r="S37" s="25"/>
      <c r="T37" s="25"/>
      <c r="U37" s="25"/>
      <c r="V37" s="25"/>
      <c r="W37" s="25"/>
      <c r="X37" s="10"/>
      <c r="Y37" s="10"/>
    </row>
    <row r="38" spans="4:25" ht="50.1" customHeight="1" x14ac:dyDescent="0.25">
      <c r="H38" s="22"/>
      <c r="I38" s="21"/>
      <c r="J38" s="21"/>
      <c r="S38" s="25"/>
      <c r="T38" s="25"/>
      <c r="U38" s="25"/>
      <c r="V38" s="25"/>
      <c r="W38" s="25"/>
      <c r="X38" s="10"/>
      <c r="Y38" s="10"/>
    </row>
    <row r="39" spans="4:25" ht="50.1" customHeight="1" x14ac:dyDescent="0.25">
      <c r="H39" s="22"/>
      <c r="I39" s="21"/>
      <c r="J39" s="21"/>
      <c r="S39" s="25"/>
      <c r="T39" s="25"/>
      <c r="U39" s="25"/>
      <c r="V39" s="25"/>
      <c r="W39" s="25"/>
      <c r="X39" s="10"/>
      <c r="Y39" s="10"/>
    </row>
    <row r="40" spans="4:25" ht="50.1" customHeight="1" x14ac:dyDescent="0.25">
      <c r="H40" s="22"/>
      <c r="I40" s="21"/>
      <c r="J40" s="21"/>
      <c r="S40" s="25"/>
      <c r="T40" s="25"/>
      <c r="U40" s="25"/>
      <c r="V40" s="25"/>
      <c r="W40" s="25"/>
      <c r="X40" s="10"/>
      <c r="Y40" s="10"/>
    </row>
    <row r="41" spans="4:25" ht="50.1" customHeight="1" x14ac:dyDescent="0.25">
      <c r="H41" s="22"/>
      <c r="I41" s="21"/>
      <c r="J41" s="21"/>
      <c r="S41" s="25"/>
      <c r="T41" s="25"/>
      <c r="U41" s="25"/>
      <c r="V41" s="25"/>
      <c r="W41" s="25"/>
      <c r="X41" s="10"/>
      <c r="Y41" s="10"/>
    </row>
    <row r="42" spans="4:25" ht="50.1" customHeight="1" x14ac:dyDescent="0.25">
      <c r="H42" s="22"/>
      <c r="I42" s="21"/>
      <c r="J42" s="21"/>
      <c r="S42" s="25"/>
      <c r="T42" s="25"/>
      <c r="U42" s="25"/>
      <c r="V42" s="25"/>
      <c r="W42" s="25"/>
      <c r="X42" s="10"/>
      <c r="Y42" s="10"/>
    </row>
    <row r="43" spans="4:25" ht="50.1" customHeight="1" x14ac:dyDescent="0.25">
      <c r="H43" s="22"/>
      <c r="I43" s="21"/>
      <c r="J43" s="21"/>
      <c r="S43" s="25"/>
      <c r="T43" s="25"/>
      <c r="U43" s="25"/>
      <c r="V43" s="25"/>
      <c r="W43" s="25"/>
      <c r="X43" s="10"/>
      <c r="Y43" s="10"/>
    </row>
    <row r="44" spans="4:25" ht="50.1" customHeight="1" x14ac:dyDescent="0.25">
      <c r="H44" s="22"/>
      <c r="I44" s="21"/>
      <c r="J44" s="21"/>
      <c r="S44" s="25"/>
      <c r="T44" s="25"/>
      <c r="U44" s="25"/>
      <c r="V44" s="25"/>
      <c r="W44" s="25"/>
      <c r="X44" s="10"/>
      <c r="Y44" s="10"/>
    </row>
    <row r="45" spans="4:25" ht="50.1" customHeight="1" x14ac:dyDescent="0.25">
      <c r="H45" s="22"/>
      <c r="I45" s="21"/>
      <c r="J45" s="21"/>
      <c r="S45" s="25"/>
      <c r="T45" s="25"/>
      <c r="U45" s="25"/>
      <c r="V45" s="25"/>
      <c r="W45" s="25"/>
      <c r="X45" s="10"/>
      <c r="Y45" s="10"/>
    </row>
    <row r="46" spans="4:25" ht="50.1" customHeight="1" x14ac:dyDescent="0.25">
      <c r="H46" s="22"/>
      <c r="I46" s="21"/>
      <c r="J46" s="21"/>
      <c r="S46" s="25"/>
      <c r="T46" s="25"/>
      <c r="U46" s="25"/>
      <c r="V46" s="25"/>
      <c r="W46" s="25"/>
      <c r="X46" s="10"/>
      <c r="Y46" s="10"/>
    </row>
    <row r="47" spans="4:25" ht="50.1" customHeight="1" x14ac:dyDescent="0.25">
      <c r="H47" s="22"/>
      <c r="I47" s="21"/>
      <c r="J47" s="21"/>
      <c r="S47" s="25"/>
      <c r="T47" s="25"/>
      <c r="U47" s="25"/>
      <c r="V47" s="25"/>
      <c r="W47" s="25"/>
      <c r="X47" s="10"/>
      <c r="Y47" s="10"/>
    </row>
    <row r="48" spans="4: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0"/>
      <c r="Y766" s="10"/>
    </row>
    <row r="767" spans="8:25" ht="50.1" customHeight="1" x14ac:dyDescent="0.25">
      <c r="H767" s="22"/>
      <c r="I767" s="21"/>
      <c r="J767" s="21"/>
      <c r="S767" s="25"/>
      <c r="T767" s="25"/>
      <c r="U767" s="25"/>
      <c r="V767" s="25"/>
      <c r="W767" s="25"/>
      <c r="X767" s="10"/>
      <c r="Y767" s="10"/>
    </row>
    <row r="768" spans="8:25" ht="50.1" customHeight="1" x14ac:dyDescent="0.25">
      <c r="H768" s="22"/>
      <c r="I768" s="21"/>
      <c r="J768" s="21"/>
      <c r="S768" s="25"/>
      <c r="T768" s="25"/>
      <c r="U768" s="25"/>
      <c r="V768" s="25"/>
      <c r="W768" s="25"/>
      <c r="X768" s="10"/>
      <c r="Y768" s="10"/>
    </row>
    <row r="769" spans="8:25" ht="50.1" customHeight="1" x14ac:dyDescent="0.25">
      <c r="H769" s="22"/>
      <c r="I769" s="21"/>
      <c r="J769" s="21"/>
      <c r="S769" s="25"/>
      <c r="T769" s="25"/>
      <c r="U769" s="25"/>
      <c r="V769" s="25"/>
      <c r="W769" s="25"/>
      <c r="X769" s="10"/>
      <c r="Y769" s="10"/>
    </row>
    <row r="770" spans="8:25" ht="50.1" customHeight="1" x14ac:dyDescent="0.25">
      <c r="H770" s="22"/>
      <c r="I770" s="21"/>
      <c r="J770" s="21"/>
      <c r="S770" s="25"/>
      <c r="T770" s="25"/>
      <c r="U770" s="25"/>
      <c r="V770" s="25"/>
      <c r="W770" s="25"/>
      <c r="X770" s="10"/>
      <c r="Y770" s="10"/>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H1006" s="22"/>
      <c r="I1006" s="21"/>
      <c r="J1006" s="21"/>
      <c r="S1006" s="25"/>
      <c r="T1006" s="25"/>
      <c r="U1006" s="25"/>
      <c r="V1006" s="25"/>
      <c r="W1006" s="25"/>
      <c r="X1006" s="11"/>
      <c r="Y1006" s="11"/>
    </row>
    <row r="1007" spans="8:25" ht="50.1" customHeight="1" x14ac:dyDescent="0.25">
      <c r="H1007" s="22"/>
      <c r="I1007" s="21"/>
      <c r="J1007" s="21"/>
      <c r="S1007" s="25"/>
      <c r="T1007" s="25"/>
      <c r="U1007" s="25"/>
      <c r="V1007" s="25"/>
      <c r="W1007" s="25"/>
      <c r="X1007" s="11"/>
      <c r="Y1007" s="11"/>
    </row>
    <row r="1008" spans="8:25" ht="50.1" customHeight="1" x14ac:dyDescent="0.25">
      <c r="H1008" s="22"/>
      <c r="I1008" s="21"/>
      <c r="J1008" s="21"/>
      <c r="S1008" s="25"/>
      <c r="T1008" s="25"/>
      <c r="U1008" s="25"/>
      <c r="V1008" s="25"/>
      <c r="W1008" s="25"/>
      <c r="X1008" s="11"/>
      <c r="Y1008" s="11"/>
    </row>
    <row r="1009" spans="8:25" ht="50.1" customHeight="1" x14ac:dyDescent="0.25">
      <c r="H1009" s="22"/>
      <c r="I1009" s="21"/>
      <c r="J1009" s="21"/>
      <c r="S1009" s="25"/>
      <c r="T1009" s="25"/>
      <c r="U1009" s="25"/>
      <c r="V1009" s="25"/>
      <c r="W1009" s="25"/>
      <c r="X1009" s="11"/>
      <c r="Y1009" s="11"/>
    </row>
    <row r="1010" spans="8:25" ht="50.1" customHeight="1" x14ac:dyDescent="0.25">
      <c r="H1010" s="22"/>
      <c r="I1010" s="21"/>
      <c r="J1010" s="21"/>
      <c r="S1010" s="25"/>
      <c r="T1010" s="25"/>
      <c r="U1010" s="25"/>
      <c r="V1010" s="25"/>
      <c r="W1010" s="25"/>
      <c r="X1010" s="11"/>
      <c r="Y1010" s="11"/>
    </row>
    <row r="1011" spans="8:25" ht="50.1" customHeight="1" x14ac:dyDescent="0.25">
      <c r="X1011" s="11"/>
      <c r="Y1011" s="11"/>
    </row>
    <row r="1012" spans="8:25" ht="50.1" customHeight="1" x14ac:dyDescent="0.25">
      <c r="X1012" s="11"/>
      <c r="Y1012" s="11"/>
    </row>
    <row r="1013" spans="8:25" ht="50.1" customHeight="1" x14ac:dyDescent="0.25">
      <c r="X1013" s="11"/>
      <c r="Y1013" s="11"/>
    </row>
    <row r="1014" spans="8:25" ht="50.1" customHeight="1" x14ac:dyDescent="0.25">
      <c r="X1014" s="11"/>
      <c r="Y1014" s="11"/>
    </row>
    <row r="1015" spans="8:25" ht="50.1" customHeight="1" x14ac:dyDescent="0.25">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32:G32" name="Диапазон4"/>
    <protectedRange sqref="D33" name="Диапазон5"/>
    <protectedRange sqref="Q11:Q25" name="ППРФ925_1"/>
    <protectedRange sqref="I11:J25" name="Диапазон2_1_2"/>
    <protectedRange sqref="S11:T25" name="Диапазон3_1_1"/>
    <protectedRange sqref="G11:G25" name="Диапазон2_1_1_2"/>
    <protectedRange sqref="H11:H25" name="Диапазон2_1_1_1_1"/>
    <protectedRange sqref="F11:F25" name="Диапазон8_1"/>
  </protectedRanges>
  <mergeCells count="16">
    <mergeCell ref="H5:X5"/>
    <mergeCell ref="A26:W26"/>
    <mergeCell ref="A27:W27"/>
    <mergeCell ref="A28:W28"/>
    <mergeCell ref="AJ1:AN2"/>
    <mergeCell ref="AD8:AG8"/>
    <mergeCell ref="H1:P1"/>
    <mergeCell ref="B3:D3"/>
    <mergeCell ref="B6:D6"/>
    <mergeCell ref="D8:E8"/>
    <mergeCell ref="E6:L6"/>
    <mergeCell ref="H2:P2"/>
    <mergeCell ref="F8:X8"/>
    <mergeCell ref="H3:P3"/>
    <mergeCell ref="H4:X4"/>
    <mergeCell ref="H7:P7"/>
  </mergeCells>
  <conditionalFormatting sqref="S11:S25">
    <cfRule type="expression" dxfId="0" priority="1">
      <formula>S11&gt;IF(#REF!=0,S11,#REF!)</formula>
    </cfRule>
  </conditionalFormatting>
  <dataValidations count="5">
    <dataValidation type="list" allowBlank="1" showInputMessage="1" showErrorMessage="1" sqref="Q11:Q25">
      <formula1>$AJ$5:$AK$5</formula1>
    </dataValidation>
    <dataValidation type="list" sqref="G11:H2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5">
      <formula1>$AJ$3:$AL$3</formula1>
    </dataValidation>
    <dataValidation type="list" sqref="J11:J2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111510</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111510</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111510</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2017-02-07T07:43:20Z</dcterms:modified>
  <cp:contentStatus>v2017_1</cp:contentStatus>
</cp:coreProperties>
</file>